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516" activeTab="1"/>
  </bookViews>
  <sheets>
    <sheet name="DATOS" sheetId="1" r:id="rId1"/>
    <sheet name="FORMULA#3" sheetId="2" r:id="rId2"/>
  </sheets>
  <definedNames>
    <definedName name="datos">'DATOS'!$A$7:$C$26</definedName>
    <definedName name="PRESUPUESTO">'DATOS'!$A$4:$C$4</definedName>
  </definedNames>
  <calcPr fullCalcOnLoad="1"/>
</workbook>
</file>

<file path=xl/comments1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<sst xmlns="http://schemas.openxmlformats.org/spreadsheetml/2006/main" count="66" uniqueCount="44">
  <si>
    <t>PROPONENTES</t>
  </si>
  <si>
    <t>VALOR DE LA PROPUESTA TOTAL</t>
  </si>
  <si>
    <t>PRESUPUESTO OFICIAL</t>
  </si>
  <si>
    <t>RANGO ADMISIBLE</t>
  </si>
  <si>
    <t>SI</t>
  </si>
  <si>
    <t>NO</t>
  </si>
  <si>
    <t>VALORES ADMISIBLES</t>
  </si>
  <si>
    <t>NÚMERO DE PROPONENTES</t>
  </si>
  <si>
    <t>EVALUACIÓN</t>
  </si>
  <si>
    <t>Factor Multiplicador y correcto diligenciamiento del formulario</t>
  </si>
  <si>
    <t>Valor en el rango admisible</t>
  </si>
  <si>
    <t>ADMISIBLE PARA LA EVALUACIÓN</t>
  </si>
  <si>
    <t xml:space="preserve">FORMULA #3 MEDIA ARITMÉTICA </t>
  </si>
  <si>
    <t>MEDIA ARITMÉTICA INICIAL M</t>
  </si>
  <si>
    <t>MEDIA ARITMÉTICA FINAL Mf</t>
  </si>
  <si>
    <t>DISCREPANSIA</t>
  </si>
  <si>
    <t>VALOR BASICO DE LA PROPUESTA</t>
  </si>
  <si>
    <t>UNIVERSIDAD DEL CAUCA</t>
  </si>
  <si>
    <t>No.</t>
  </si>
  <si>
    <t>COMENTARIO IMPORTANTE</t>
  </si>
  <si>
    <t>PROGRAMADORES_</t>
  </si>
  <si>
    <t>JUAN PABLO MELO ORTIZ</t>
  </si>
  <si>
    <t>NIKANDRO MUÑOZ</t>
  </si>
  <si>
    <t>PRESUPUESTO OFICIAL ANTES DE IVA</t>
  </si>
  <si>
    <t>ALVARO CARVAJAL</t>
  </si>
  <si>
    <t>PATRICIA DEL CARMEN RODRIGUEZ</t>
  </si>
  <si>
    <t>MARIA EUGENIA TRUJILLO SOLARTE</t>
  </si>
  <si>
    <t>OLGA PATRICIA BALDRICH</t>
  </si>
  <si>
    <t>ADOLFO LEON VALDERRAMA</t>
  </si>
  <si>
    <t>EDGAR ARMANDO SALAZAR MUÑOZ</t>
  </si>
  <si>
    <t>XIMENA CALVACHE OBANDO</t>
  </si>
  <si>
    <t>CARLOS ALBERTO PALTA</t>
  </si>
  <si>
    <t>DIEGO REYNEL FERNANDEZ</t>
  </si>
  <si>
    <t>DANIEL ZAMBRANO OVIEDO</t>
  </si>
  <si>
    <t>HERMES ALVEIRO ZUÑIGA</t>
  </si>
  <si>
    <t>JAIRO MUÑOZ LEDEZMA</t>
  </si>
  <si>
    <t>CARLOS JULIAN DUPONT</t>
  </si>
  <si>
    <t>DIEGO FERNANDO CORTES</t>
  </si>
  <si>
    <t>HECTOR URIEL CASAS</t>
  </si>
  <si>
    <t>CONSORCIO BF</t>
  </si>
  <si>
    <t>APLICACIÓN FORMULA No 3</t>
  </si>
  <si>
    <t>CONVOCATORIA 052 DE 2010</t>
  </si>
  <si>
    <t xml:space="preserve">OBRA CIVIL A TODO COSTO PARA EL ARREGLO Y ENLUCIMIENTO DE LAS FACHADAS EXTERNAS Y CONSTRUCCION E INSTALACION DE VENTANERIA </t>
  </si>
  <si>
    <t>EN ALUMINIO DE LA FACULTAT DE CIENCIAS DE LA SALUD DE LA UNIVERSIDAD DEL CAUCA TERCERA ETAPA.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</si>
</sst>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_(* #,##0_);_(* \(#,##0\);_(* &quot;-&quot;??_);_(@_)"/>
    <numFmt numFmtId="182" formatCode="[$$-500A]#,##0.00"/>
    <numFmt numFmtId="183" formatCode="[$$-500A]\ #,##0.00"/>
    <numFmt numFmtId="184" formatCode="[$$-240A]\ #,##0.000"/>
    <numFmt numFmtId="185" formatCode="0.0000"/>
    <numFmt numFmtId="186" formatCode="_(* #,##0.000_);_(* \(#,##0.000\);_(* &quot;-&quot;??_);_(@_)"/>
    <numFmt numFmtId="187" formatCode="_(* #,##0.0_);_(* \(#,##0.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_(* #,##0.000000000000_);_(* \(#,##0.000000000000\);_(* &quot;-&quot;??_);_(@_)"/>
    <numFmt numFmtId="197" formatCode="_(* #,##0.0000000000000_);_(* \(#,##0.0000000000000\);_(* &quot;-&quot;??_);_(@_)"/>
    <numFmt numFmtId="198" formatCode="_(* #,##0.00000000000000_);_(* \(#,##0.00000000000000\);_(* &quot;-&quot;??_);_(@_)"/>
    <numFmt numFmtId="199" formatCode="0.000000"/>
    <numFmt numFmtId="200" formatCode="0.00000"/>
    <numFmt numFmtId="201" formatCode="[$$-240A]\ #.##0.000"/>
    <numFmt numFmtId="20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lgerian"/>
      <family val="5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Informal Roman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36" borderId="0" xfId="0" applyNumberFormat="1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9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7" borderId="11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12" xfId="0" applyBorder="1" applyAlignment="1">
      <alignment/>
    </xf>
    <xf numFmtId="0" fontId="0" fillId="37" borderId="11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84" fontId="0" fillId="35" borderId="10" xfId="0" applyNumberFormat="1" applyFill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4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184" fontId="0" fillId="0" borderId="0" xfId="0" applyNumberFormat="1" applyFill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/>
    </xf>
    <xf numFmtId="184" fontId="8" fillId="35" borderId="10" xfId="0" applyNumberFormat="1" applyFont="1" applyFill="1" applyBorder="1" applyAlignment="1">
      <alignment horizontal="right"/>
    </xf>
    <xf numFmtId="180" fontId="0" fillId="39" borderId="0" xfId="0" applyNumberFormat="1" applyFill="1" applyAlignment="1">
      <alignment horizontal="center"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0" fontId="8" fillId="40" borderId="14" xfId="0" applyFont="1" applyFill="1" applyBorder="1" applyAlignment="1">
      <alignment/>
    </xf>
    <xf numFmtId="184" fontId="8" fillId="40" borderId="10" xfId="0" applyNumberFormat="1" applyFont="1" applyFill="1" applyBorder="1" applyAlignment="1">
      <alignment horizontal="right"/>
    </xf>
    <xf numFmtId="0" fontId="0" fillId="40" borderId="14" xfId="0" applyFill="1" applyBorder="1" applyAlignment="1">
      <alignment/>
    </xf>
    <xf numFmtId="0" fontId="9" fillId="38" borderId="15" xfId="0" applyFont="1" applyFill="1" applyBorder="1" applyAlignment="1">
      <alignment horizontal="left" vertical="center"/>
    </xf>
    <xf numFmtId="0" fontId="9" fillId="38" borderId="16" xfId="0" applyFont="1" applyFill="1" applyBorder="1" applyAlignment="1">
      <alignment horizontal="left" vertical="center"/>
    </xf>
    <xf numFmtId="0" fontId="9" fillId="38" borderId="17" xfId="0" applyFont="1" applyFill="1" applyBorder="1" applyAlignment="1">
      <alignment horizontal="left" vertical="center"/>
    </xf>
    <xf numFmtId="0" fontId="9" fillId="38" borderId="18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37" borderId="12" xfId="0" applyFont="1" applyFill="1" applyBorder="1" applyAlignment="1">
      <alignment horizontal="left"/>
    </xf>
    <xf numFmtId="0" fontId="9" fillId="37" borderId="23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16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44" t="s">
        <v>17</v>
      </c>
      <c r="B1" s="45"/>
      <c r="C1" s="45"/>
      <c r="D1" s="45"/>
      <c r="E1" s="45"/>
      <c r="F1" s="46"/>
    </row>
    <row r="3" spans="1:6" ht="24" customHeight="1">
      <c r="A3" s="47" t="s">
        <v>19</v>
      </c>
      <c r="B3" s="47"/>
      <c r="E3" s="48"/>
      <c r="F3" s="48"/>
    </row>
    <row r="4" spans="1:6" ht="25.5" customHeight="1">
      <c r="A4" s="11">
        <v>1</v>
      </c>
      <c r="B4" s="11" t="s">
        <v>23</v>
      </c>
      <c r="C4" s="27">
        <v>98929664</v>
      </c>
      <c r="E4" s="48"/>
      <c r="F4" s="48"/>
    </row>
    <row r="5" spans="5:6" ht="15">
      <c r="E5" s="48"/>
      <c r="F5" s="48"/>
    </row>
    <row r="6" spans="1:6" ht="45">
      <c r="A6" s="11" t="s">
        <v>18</v>
      </c>
      <c r="B6" s="11" t="s">
        <v>0</v>
      </c>
      <c r="C6" s="25" t="s">
        <v>16</v>
      </c>
      <c r="E6" s="48"/>
      <c r="F6" s="48"/>
    </row>
    <row r="7" spans="1:6" ht="15">
      <c r="A7" s="22">
        <v>1</v>
      </c>
      <c r="B7" s="37" t="s">
        <v>25</v>
      </c>
      <c r="C7" s="38">
        <v>97900533</v>
      </c>
      <c r="E7" s="48"/>
      <c r="F7" s="48"/>
    </row>
    <row r="8" spans="1:6" ht="15">
      <c r="A8" s="22">
        <v>2</v>
      </c>
      <c r="B8" s="37" t="s">
        <v>26</v>
      </c>
      <c r="C8" s="38">
        <v>97322875</v>
      </c>
      <c r="E8" s="48"/>
      <c r="F8" s="48"/>
    </row>
    <row r="9" spans="1:6" ht="15">
      <c r="A9" s="22">
        <v>3</v>
      </c>
      <c r="B9" s="37" t="s">
        <v>27</v>
      </c>
      <c r="C9" s="38">
        <v>97098965</v>
      </c>
      <c r="E9" s="48"/>
      <c r="F9" s="48"/>
    </row>
    <row r="10" spans="1:6" ht="15">
      <c r="A10" s="22">
        <v>4</v>
      </c>
      <c r="B10" s="37" t="s">
        <v>28</v>
      </c>
      <c r="C10" s="38">
        <v>97615000</v>
      </c>
      <c r="E10" s="48"/>
      <c r="F10" s="48"/>
    </row>
    <row r="11" spans="1:6" ht="15">
      <c r="A11" s="22">
        <v>5</v>
      </c>
      <c r="B11" s="37" t="s">
        <v>29</v>
      </c>
      <c r="C11" s="38">
        <v>98146141</v>
      </c>
      <c r="E11" s="48"/>
      <c r="F11" s="48"/>
    </row>
    <row r="12" spans="1:6" ht="15">
      <c r="A12" s="22">
        <v>6</v>
      </c>
      <c r="B12" s="37" t="s">
        <v>30</v>
      </c>
      <c r="C12" s="38">
        <v>98316020</v>
      </c>
      <c r="E12" s="48"/>
      <c r="F12" s="48"/>
    </row>
    <row r="13" spans="1:6" ht="15">
      <c r="A13" s="22">
        <v>7</v>
      </c>
      <c r="B13" s="37" t="s">
        <v>31</v>
      </c>
      <c r="C13" s="38">
        <v>97538250</v>
      </c>
      <c r="E13" s="48"/>
      <c r="F13" s="48"/>
    </row>
    <row r="14" spans="1:6" ht="15">
      <c r="A14" s="22">
        <v>8</v>
      </c>
      <c r="B14" s="37" t="s">
        <v>32</v>
      </c>
      <c r="C14" s="38">
        <v>98256764</v>
      </c>
      <c r="E14" s="48"/>
      <c r="F14" s="48"/>
    </row>
    <row r="15" spans="1:6" ht="15">
      <c r="A15" s="22">
        <v>9</v>
      </c>
      <c r="B15" s="37" t="s">
        <v>33</v>
      </c>
      <c r="C15" s="38">
        <v>98320188</v>
      </c>
      <c r="E15" s="48"/>
      <c r="F15" s="48"/>
    </row>
    <row r="16" spans="1:6" ht="15">
      <c r="A16" s="22">
        <v>10</v>
      </c>
      <c r="B16" s="37" t="s">
        <v>34</v>
      </c>
      <c r="C16" s="38">
        <v>97547269</v>
      </c>
      <c r="E16" s="48"/>
      <c r="F16" s="48"/>
    </row>
    <row r="17" spans="1:6" ht="15">
      <c r="A17" s="22">
        <v>11</v>
      </c>
      <c r="B17" s="37" t="s">
        <v>35</v>
      </c>
      <c r="C17" s="38">
        <v>97544696</v>
      </c>
      <c r="E17" s="48"/>
      <c r="F17" s="48"/>
    </row>
    <row r="18" spans="1:3" ht="15">
      <c r="A18" s="22">
        <v>12</v>
      </c>
      <c r="B18" s="37" t="s">
        <v>36</v>
      </c>
      <c r="C18" s="38">
        <v>98207079</v>
      </c>
    </row>
    <row r="19" spans="1:6" ht="16.5">
      <c r="A19" s="22">
        <v>13</v>
      </c>
      <c r="B19" s="37" t="s">
        <v>37</v>
      </c>
      <c r="C19" s="38">
        <v>97137974</v>
      </c>
      <c r="E19" s="49" t="s">
        <v>20</v>
      </c>
      <c r="F19" s="50"/>
    </row>
    <row r="20" spans="1:6" ht="15" customHeight="1">
      <c r="A20" s="22">
        <v>14</v>
      </c>
      <c r="B20" s="37" t="s">
        <v>38</v>
      </c>
      <c r="C20" s="38">
        <v>97153877</v>
      </c>
      <c r="E20" s="40" t="s">
        <v>21</v>
      </c>
      <c r="F20" s="41"/>
    </row>
    <row r="21" spans="1:6" ht="15" customHeight="1">
      <c r="A21" s="22">
        <v>15</v>
      </c>
      <c r="B21" s="37" t="s">
        <v>24</v>
      </c>
      <c r="C21" s="38">
        <v>97709698</v>
      </c>
      <c r="E21" s="42"/>
      <c r="F21" s="43"/>
    </row>
    <row r="22" spans="1:6" ht="15" customHeight="1">
      <c r="A22" s="22">
        <v>16</v>
      </c>
      <c r="B22" s="39" t="s">
        <v>39</v>
      </c>
      <c r="C22" s="38">
        <v>97941306</v>
      </c>
      <c r="E22" s="40" t="s">
        <v>22</v>
      </c>
      <c r="F22" s="41"/>
    </row>
    <row r="23" spans="1:6" ht="15" customHeight="1">
      <c r="A23" s="22">
        <v>17</v>
      </c>
      <c r="B23" s="35">
        <v>0</v>
      </c>
      <c r="C23" s="33">
        <v>0</v>
      </c>
      <c r="E23" s="42"/>
      <c r="F23" s="43"/>
    </row>
    <row r="24" spans="1:6" ht="15">
      <c r="A24" s="22">
        <v>18</v>
      </c>
      <c r="B24" s="36">
        <v>0</v>
      </c>
      <c r="C24" s="33">
        <v>0</v>
      </c>
      <c r="E24" s="17"/>
      <c r="F24" s="17"/>
    </row>
    <row r="25" spans="1:6" ht="15">
      <c r="A25" s="22">
        <v>19</v>
      </c>
      <c r="B25" s="36">
        <v>0</v>
      </c>
      <c r="C25" s="33">
        <v>0</v>
      </c>
      <c r="E25" s="17"/>
      <c r="F25" s="17"/>
    </row>
    <row r="26" spans="1:3" ht="15">
      <c r="A26" s="22">
        <v>20</v>
      </c>
      <c r="B26" s="36">
        <v>0</v>
      </c>
      <c r="C26" s="33">
        <v>0</v>
      </c>
    </row>
  </sheetData>
  <sheetProtection/>
  <mergeCells count="6">
    <mergeCell ref="E20:F21"/>
    <mergeCell ref="E22:F23"/>
    <mergeCell ref="A1:F1"/>
    <mergeCell ref="A3:B3"/>
    <mergeCell ref="E3:F17"/>
    <mergeCell ref="E19:F1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0"/>
  <sheetViews>
    <sheetView tabSelected="1" zoomScalePageLayoutView="0" workbookViewId="0" topLeftCell="A10">
      <selection activeCell="K22" sqref="K22"/>
    </sheetView>
  </sheetViews>
  <sheetFormatPr defaultColWidth="11.421875" defaultRowHeight="15" outlineLevelCol="1"/>
  <cols>
    <col min="1" max="1" width="8.8515625" style="0" customWidth="1"/>
    <col min="2" max="2" width="35.140625" style="0" customWidth="1"/>
    <col min="3" max="3" width="19.8515625" style="0" customWidth="1"/>
    <col min="4" max="4" width="19.421875" style="0" customWidth="1"/>
    <col min="7" max="7" width="20.28125" style="0" hidden="1" customWidth="1" outlineLevel="1"/>
    <col min="8" max="9" width="18.28125" style="0" hidden="1" customWidth="1" outlineLevel="1"/>
    <col min="10" max="10" width="17.00390625" style="0" customWidth="1" collapsed="1"/>
    <col min="11" max="11" width="15.8515625" style="0" customWidth="1"/>
    <col min="12" max="12" width="11.8515625" style="0" hidden="1" customWidth="1" outlineLevel="1"/>
    <col min="13" max="14" width="11.57421875" style="0" hidden="1" customWidth="1" outlineLevel="1"/>
    <col min="15" max="15" width="11.421875" style="0" hidden="1" customWidth="1" outlineLevel="1"/>
    <col min="16" max="16" width="2.7109375" style="0" customWidth="1" collapsed="1"/>
    <col min="17" max="19" width="2.7109375" style="0" customWidth="1"/>
  </cols>
  <sheetData>
    <row r="3" ht="15">
      <c r="B3" t="s">
        <v>40</v>
      </c>
    </row>
    <row r="4" ht="15">
      <c r="B4" t="s">
        <v>41</v>
      </c>
    </row>
    <row r="5" ht="15">
      <c r="B5" t="s">
        <v>42</v>
      </c>
    </row>
    <row r="6" ht="15">
      <c r="B6" t="s">
        <v>43</v>
      </c>
    </row>
    <row r="9" spans="1:12" ht="27" customHeight="1">
      <c r="A9" s="20"/>
      <c r="B9" s="51" t="s">
        <v>12</v>
      </c>
      <c r="C9" s="51"/>
      <c r="D9" s="51"/>
      <c r="E9" s="51"/>
      <c r="F9" s="51"/>
      <c r="G9" s="51"/>
      <c r="H9" s="51"/>
      <c r="I9" s="51"/>
      <c r="J9" s="51"/>
      <c r="K9" s="51"/>
      <c r="L9" s="10"/>
    </row>
    <row r="10" spans="1:11" ht="21.75" customHeight="1">
      <c r="A10" s="30">
        <v>1</v>
      </c>
      <c r="B10" s="19" t="s">
        <v>2</v>
      </c>
      <c r="C10" s="31">
        <f>VLOOKUP(A10,PRESUPUESTO,3)</f>
        <v>98929664</v>
      </c>
      <c r="D10" s="28"/>
      <c r="E10" s="2"/>
      <c r="F10" s="2"/>
      <c r="G10" s="2"/>
      <c r="H10" s="2"/>
      <c r="I10" s="2"/>
      <c r="J10" s="2"/>
      <c r="K10" s="2"/>
    </row>
    <row r="11" spans="1:4" ht="22.5" customHeight="1">
      <c r="A11" s="30"/>
      <c r="B11" s="16" t="s">
        <v>3</v>
      </c>
      <c r="C11" s="29">
        <f>C10*0.95</f>
        <v>93983180.8</v>
      </c>
      <c r="D11" s="29">
        <f>C10</f>
        <v>98929664</v>
      </c>
    </row>
    <row r="13" spans="1:11" ht="49.5" customHeight="1">
      <c r="A13" s="21" t="s">
        <v>18</v>
      </c>
      <c r="B13" s="11" t="s">
        <v>0</v>
      </c>
      <c r="C13" s="12" t="s">
        <v>1</v>
      </c>
      <c r="D13" s="13" t="s">
        <v>9</v>
      </c>
      <c r="E13" s="13" t="s">
        <v>10</v>
      </c>
      <c r="F13" s="14" t="s">
        <v>11</v>
      </c>
      <c r="G13" s="12" t="s">
        <v>6</v>
      </c>
      <c r="H13" s="12" t="s">
        <v>13</v>
      </c>
      <c r="I13" s="12" t="s">
        <v>14</v>
      </c>
      <c r="J13" s="12" t="s">
        <v>15</v>
      </c>
      <c r="K13" s="12" t="s">
        <v>8</v>
      </c>
    </row>
    <row r="14" spans="1:19" ht="15">
      <c r="A14" s="22">
        <v>1</v>
      </c>
      <c r="B14" s="8" t="str">
        <f aca="true" t="shared" si="0" ref="B14:B33">VLOOKUP(A14,datos,2)</f>
        <v>PATRICIA DEL CARMEN RODRIGUEZ</v>
      </c>
      <c r="C14" s="32">
        <f aca="true" t="shared" si="1" ref="C14:C33">VLOOKUP(A14,datos,3)</f>
        <v>97900533</v>
      </c>
      <c r="D14" s="7" t="s">
        <v>4</v>
      </c>
      <c r="E14" s="1" t="str">
        <f>IF(C14&lt;$C$11,"NO",IF(C14&gt;$D$11,"NO","SI"))</f>
        <v>SI</v>
      </c>
      <c r="F14" s="1" t="str">
        <f>IF(AND(D14="SI",E14="SI"),"SI","NO")</f>
        <v>SI</v>
      </c>
      <c r="G14" s="5">
        <f>IF(F14="SI",C14,1)</f>
        <v>97900533</v>
      </c>
      <c r="H14" s="15">
        <f>(SUMIF(G14:G33,"&gt;1"))/G35</f>
        <v>97734789.6875</v>
      </c>
      <c r="I14" s="15">
        <f>(H14+C10)/2</f>
        <v>98332226.84375</v>
      </c>
      <c r="J14" s="5">
        <f>IF(G14&gt;1,ABS(G14-$I$14),"P")</f>
        <v>431693.84375</v>
      </c>
      <c r="K14" s="1">
        <f>+IF(J14=MIN($J$14:$J$33),"GANADOR","")</f>
      </c>
      <c r="L14" s="5">
        <f>IF(J14&lt;&gt;$J$35,J14,"P")</f>
        <v>431693.84375</v>
      </c>
      <c r="M14" s="5">
        <f>IF(L14&lt;&gt;$L$35,L14,"P")</f>
        <v>431693.84375</v>
      </c>
      <c r="N14" s="5">
        <f>IF(M14&lt;&gt;$M$35,M14,"P")</f>
        <v>431693.84375</v>
      </c>
      <c r="O14" s="1">
        <f>IF(N14&lt;&gt;$N$35,N14,"P")</f>
        <v>431693.84375</v>
      </c>
      <c r="P14" s="1">
        <f>IF(L14=$L$35,"2º","")</f>
      </c>
      <c r="Q14" s="1">
        <f>IF(M14=$M$35,"3º","")</f>
      </c>
      <c r="R14" s="1">
        <f>IF(N14=$N$35,"4º","")</f>
      </c>
      <c r="S14" s="1">
        <f>IF(O14=$O$35,"5º","")</f>
      </c>
    </row>
    <row r="15" spans="1:19" ht="15">
      <c r="A15" s="22">
        <v>2</v>
      </c>
      <c r="B15" s="8" t="str">
        <f t="shared" si="0"/>
        <v>MARIA EUGENIA TRUJILLO SOLARTE</v>
      </c>
      <c r="C15" s="32">
        <f t="shared" si="1"/>
        <v>97322875</v>
      </c>
      <c r="D15" s="7" t="s">
        <v>4</v>
      </c>
      <c r="E15" s="1" t="str">
        <f aca="true" t="shared" si="2" ref="E15:E33">IF(C15&lt;$C$11,"NO",IF(C15&gt;$D$11,"NO","SI"))</f>
        <v>SI</v>
      </c>
      <c r="F15" s="1" t="str">
        <f aca="true" t="shared" si="3" ref="F15:F33">IF(AND(D15="SI",E15="SI"),"SI","NO")</f>
        <v>SI</v>
      </c>
      <c r="G15" s="5">
        <f aca="true" t="shared" si="4" ref="G15:G33">IF(F15="SI",C15,1)</f>
        <v>97322875</v>
      </c>
      <c r="J15" s="5">
        <f aca="true" t="shared" si="5" ref="J15:J33">IF(G15&gt;1,ABS(G15-$I$14),"P")</f>
        <v>1009351.84375</v>
      </c>
      <c r="K15" s="1">
        <f aca="true" t="shared" si="6" ref="K15:K33">+IF(J15=MIN($J$14:$J$33),"GANADOR","")</f>
      </c>
      <c r="L15" s="5">
        <f aca="true" t="shared" si="7" ref="L15:L33">IF(J15&lt;&gt;$J$35,J15,"P")</f>
        <v>1009351.84375</v>
      </c>
      <c r="M15" s="5">
        <f aca="true" t="shared" si="8" ref="M15:M33">IF(L15&lt;&gt;$L$35,L15,"P")</f>
        <v>1009351.84375</v>
      </c>
      <c r="N15" s="5">
        <f aca="true" t="shared" si="9" ref="N15:N33">IF(M15&lt;&gt;$M$35,M15,"P")</f>
        <v>1009351.84375</v>
      </c>
      <c r="O15" s="1">
        <f aca="true" t="shared" si="10" ref="O15:O33">IF(N15&lt;&gt;$N$35,N15,"P")</f>
        <v>1009351.84375</v>
      </c>
      <c r="P15" s="1">
        <f aca="true" t="shared" si="11" ref="P15:P33">IF(L15=$L$35,"2º","")</f>
      </c>
      <c r="Q15" s="1">
        <f aca="true" t="shared" si="12" ref="Q15:Q33">IF(M15=$M$35,"3º","")</f>
      </c>
      <c r="R15" s="1">
        <f aca="true" t="shared" si="13" ref="R15:R33">IF(N15=$N$35,"4º","")</f>
      </c>
      <c r="S15" s="1">
        <f aca="true" t="shared" si="14" ref="S15:S33">IF(O15=$O$35,"5º","")</f>
      </c>
    </row>
    <row r="16" spans="1:19" ht="15">
      <c r="A16" s="22">
        <v>3</v>
      </c>
      <c r="B16" s="8" t="str">
        <f t="shared" si="0"/>
        <v>OLGA PATRICIA BALDRICH</v>
      </c>
      <c r="C16" s="32">
        <f t="shared" si="1"/>
        <v>97098965</v>
      </c>
      <c r="D16" s="7" t="s">
        <v>4</v>
      </c>
      <c r="E16" s="1" t="str">
        <f t="shared" si="2"/>
        <v>SI</v>
      </c>
      <c r="F16" s="1" t="str">
        <f t="shared" si="3"/>
        <v>SI</v>
      </c>
      <c r="G16" s="5">
        <f t="shared" si="4"/>
        <v>97098965</v>
      </c>
      <c r="J16" s="5">
        <f t="shared" si="5"/>
        <v>1233261.84375</v>
      </c>
      <c r="K16" s="1">
        <f t="shared" si="6"/>
      </c>
      <c r="L16" s="5">
        <f t="shared" si="7"/>
        <v>1233261.84375</v>
      </c>
      <c r="M16" s="5">
        <f t="shared" si="8"/>
        <v>1233261.84375</v>
      </c>
      <c r="N16" s="5">
        <f t="shared" si="9"/>
        <v>1233261.84375</v>
      </c>
      <c r="O16" s="1">
        <f t="shared" si="10"/>
        <v>1233261.84375</v>
      </c>
      <c r="P16" s="1">
        <f t="shared" si="11"/>
      </c>
      <c r="Q16" s="1">
        <f t="shared" si="12"/>
      </c>
      <c r="R16" s="1">
        <f t="shared" si="13"/>
      </c>
      <c r="S16" s="1">
        <f t="shared" si="14"/>
      </c>
    </row>
    <row r="17" spans="1:19" ht="15">
      <c r="A17" s="22">
        <v>4</v>
      </c>
      <c r="B17" s="8" t="str">
        <f t="shared" si="0"/>
        <v>ADOLFO LEON VALDERRAMA</v>
      </c>
      <c r="C17" s="32">
        <f t="shared" si="1"/>
        <v>97615000</v>
      </c>
      <c r="D17" s="7" t="s">
        <v>4</v>
      </c>
      <c r="E17" s="1" t="str">
        <f t="shared" si="2"/>
        <v>SI</v>
      </c>
      <c r="F17" s="1" t="str">
        <f t="shared" si="3"/>
        <v>SI</v>
      </c>
      <c r="G17" s="5">
        <f t="shared" si="4"/>
        <v>97615000</v>
      </c>
      <c r="J17" s="5">
        <f t="shared" si="5"/>
        <v>717226.84375</v>
      </c>
      <c r="K17" s="1">
        <f t="shared" si="6"/>
      </c>
      <c r="L17" s="5">
        <f t="shared" si="7"/>
        <v>717226.84375</v>
      </c>
      <c r="M17" s="5">
        <f t="shared" si="8"/>
        <v>717226.84375</v>
      </c>
      <c r="N17" s="5">
        <f t="shared" si="9"/>
        <v>717226.84375</v>
      </c>
      <c r="O17" s="1">
        <f t="shared" si="10"/>
        <v>717226.84375</v>
      </c>
      <c r="P17" s="1">
        <f t="shared" si="11"/>
      </c>
      <c r="Q17" s="1">
        <f t="shared" si="12"/>
      </c>
      <c r="R17" s="1">
        <f t="shared" si="13"/>
      </c>
      <c r="S17" s="1">
        <f t="shared" si="14"/>
      </c>
    </row>
    <row r="18" spans="1:19" ht="15">
      <c r="A18" s="22">
        <v>5</v>
      </c>
      <c r="B18" s="8" t="str">
        <f t="shared" si="0"/>
        <v>EDGAR ARMANDO SALAZAR MUÑOZ</v>
      </c>
      <c r="C18" s="32">
        <f t="shared" si="1"/>
        <v>98146141</v>
      </c>
      <c r="D18" s="7" t="s">
        <v>4</v>
      </c>
      <c r="E18" s="1" t="str">
        <f t="shared" si="2"/>
        <v>SI</v>
      </c>
      <c r="F18" s="1" t="str">
        <f t="shared" si="3"/>
        <v>SI</v>
      </c>
      <c r="G18" s="5">
        <f t="shared" si="4"/>
        <v>98146141</v>
      </c>
      <c r="J18" s="5">
        <f t="shared" si="5"/>
        <v>186085.84375</v>
      </c>
      <c r="K18" s="1">
        <f t="shared" si="6"/>
      </c>
      <c r="L18" s="5">
        <f t="shared" si="7"/>
        <v>186085.84375</v>
      </c>
      <c r="M18" s="5">
        <f t="shared" si="8"/>
        <v>186085.84375</v>
      </c>
      <c r="N18" s="5">
        <f t="shared" si="9"/>
        <v>186085.84375</v>
      </c>
      <c r="O18" s="1">
        <f t="shared" si="10"/>
        <v>186085.84375</v>
      </c>
      <c r="P18" s="1">
        <f t="shared" si="11"/>
      </c>
      <c r="Q18" s="1">
        <f t="shared" si="12"/>
      </c>
      <c r="R18" s="1">
        <f t="shared" si="13"/>
      </c>
      <c r="S18" s="1" t="str">
        <f t="shared" si="14"/>
        <v>5º</v>
      </c>
    </row>
    <row r="19" spans="1:19" ht="15">
      <c r="A19" s="22">
        <v>6</v>
      </c>
      <c r="B19" s="8" t="str">
        <f t="shared" si="0"/>
        <v>XIMENA CALVACHE OBANDO</v>
      </c>
      <c r="C19" s="32">
        <f t="shared" si="1"/>
        <v>98316020</v>
      </c>
      <c r="D19" s="7" t="s">
        <v>4</v>
      </c>
      <c r="E19" s="1" t="str">
        <f t="shared" si="2"/>
        <v>SI</v>
      </c>
      <c r="F19" s="1" t="str">
        <f t="shared" si="3"/>
        <v>SI</v>
      </c>
      <c r="G19" s="5">
        <f t="shared" si="4"/>
        <v>98316020</v>
      </c>
      <c r="J19" s="5">
        <f t="shared" si="5"/>
        <v>16206.84375</v>
      </c>
      <c r="K19" s="1">
        <f t="shared" si="6"/>
      </c>
      <c r="L19" s="5">
        <f t="shared" si="7"/>
        <v>16206.84375</v>
      </c>
      <c r="M19" s="5" t="str">
        <f t="shared" si="8"/>
        <v>P</v>
      </c>
      <c r="N19" s="5" t="str">
        <f t="shared" si="9"/>
        <v>P</v>
      </c>
      <c r="O19" s="1" t="str">
        <f t="shared" si="10"/>
        <v>P</v>
      </c>
      <c r="P19" s="1" t="str">
        <f t="shared" si="11"/>
        <v>2º</v>
      </c>
      <c r="Q19" s="1">
        <f t="shared" si="12"/>
      </c>
      <c r="R19" s="1">
        <f t="shared" si="13"/>
      </c>
      <c r="S19" s="1">
        <f t="shared" si="14"/>
      </c>
    </row>
    <row r="20" spans="1:19" ht="15">
      <c r="A20" s="22">
        <v>7</v>
      </c>
      <c r="B20" s="8" t="str">
        <f t="shared" si="0"/>
        <v>CARLOS ALBERTO PALTA</v>
      </c>
      <c r="C20" s="32">
        <f t="shared" si="1"/>
        <v>97538250</v>
      </c>
      <c r="D20" s="7" t="s">
        <v>4</v>
      </c>
      <c r="E20" s="1" t="str">
        <f t="shared" si="2"/>
        <v>SI</v>
      </c>
      <c r="F20" s="1" t="str">
        <f t="shared" si="3"/>
        <v>SI</v>
      </c>
      <c r="G20" s="5">
        <f t="shared" si="4"/>
        <v>97538250</v>
      </c>
      <c r="J20" s="5">
        <f t="shared" si="5"/>
        <v>793976.84375</v>
      </c>
      <c r="K20" s="1">
        <f t="shared" si="6"/>
      </c>
      <c r="L20" s="5">
        <f t="shared" si="7"/>
        <v>793976.84375</v>
      </c>
      <c r="M20" s="5">
        <f t="shared" si="8"/>
        <v>793976.84375</v>
      </c>
      <c r="N20" s="5">
        <f t="shared" si="9"/>
        <v>793976.84375</v>
      </c>
      <c r="O20" s="1">
        <f t="shared" si="10"/>
        <v>793976.84375</v>
      </c>
      <c r="P20" s="1">
        <f t="shared" si="11"/>
      </c>
      <c r="Q20" s="1">
        <f t="shared" si="12"/>
      </c>
      <c r="R20" s="1">
        <f t="shared" si="13"/>
      </c>
      <c r="S20" s="1">
        <f t="shared" si="14"/>
      </c>
    </row>
    <row r="21" spans="1:19" ht="15">
      <c r="A21" s="22">
        <v>8</v>
      </c>
      <c r="B21" s="8" t="str">
        <f t="shared" si="0"/>
        <v>DIEGO REYNEL FERNANDEZ</v>
      </c>
      <c r="C21" s="32">
        <f t="shared" si="1"/>
        <v>98256764</v>
      </c>
      <c r="D21" s="7" t="s">
        <v>4</v>
      </c>
      <c r="E21" s="1" t="str">
        <f t="shared" si="2"/>
        <v>SI</v>
      </c>
      <c r="F21" s="1" t="str">
        <f t="shared" si="3"/>
        <v>SI</v>
      </c>
      <c r="G21" s="5">
        <f t="shared" si="4"/>
        <v>98256764</v>
      </c>
      <c r="J21" s="5">
        <f t="shared" si="5"/>
        <v>75462.84375</v>
      </c>
      <c r="K21" s="1">
        <f t="shared" si="6"/>
      </c>
      <c r="L21" s="5">
        <f t="shared" si="7"/>
        <v>75462.84375</v>
      </c>
      <c r="M21" s="5">
        <f t="shared" si="8"/>
        <v>75462.84375</v>
      </c>
      <c r="N21" s="5" t="str">
        <f t="shared" si="9"/>
        <v>P</v>
      </c>
      <c r="O21" s="1" t="str">
        <f t="shared" si="10"/>
        <v>P</v>
      </c>
      <c r="P21" s="1">
        <f t="shared" si="11"/>
      </c>
      <c r="Q21" s="1" t="str">
        <f t="shared" si="12"/>
        <v>3º</v>
      </c>
      <c r="R21" s="1">
        <f t="shared" si="13"/>
      </c>
      <c r="S21" s="1">
        <f t="shared" si="14"/>
      </c>
    </row>
    <row r="22" spans="1:19" ht="15">
      <c r="A22" s="22">
        <v>9</v>
      </c>
      <c r="B22" s="8" t="str">
        <f t="shared" si="0"/>
        <v>DANIEL ZAMBRANO OVIEDO</v>
      </c>
      <c r="C22" s="32">
        <f t="shared" si="1"/>
        <v>98320188</v>
      </c>
      <c r="D22" s="7" t="s">
        <v>4</v>
      </c>
      <c r="E22" s="1" t="str">
        <f t="shared" si="2"/>
        <v>SI</v>
      </c>
      <c r="F22" s="1" t="str">
        <f t="shared" si="3"/>
        <v>SI</v>
      </c>
      <c r="G22" s="5">
        <f t="shared" si="4"/>
        <v>98320188</v>
      </c>
      <c r="J22" s="5">
        <f t="shared" si="5"/>
        <v>12038.84375</v>
      </c>
      <c r="K22" s="52" t="str">
        <f t="shared" si="6"/>
        <v>GANADOR</v>
      </c>
      <c r="L22" s="5" t="str">
        <f t="shared" si="7"/>
        <v>P</v>
      </c>
      <c r="M22" s="5" t="str">
        <f t="shared" si="8"/>
        <v>P</v>
      </c>
      <c r="N22" s="5" t="str">
        <f t="shared" si="9"/>
        <v>P</v>
      </c>
      <c r="O22" s="1" t="str">
        <f t="shared" si="10"/>
        <v>P</v>
      </c>
      <c r="P22" s="1">
        <f t="shared" si="11"/>
      </c>
      <c r="Q22" s="1">
        <f t="shared" si="12"/>
      </c>
      <c r="R22" s="1">
        <f t="shared" si="13"/>
      </c>
      <c r="S22" s="1">
        <f t="shared" si="14"/>
      </c>
    </row>
    <row r="23" spans="1:19" ht="15">
      <c r="A23" s="22">
        <v>10</v>
      </c>
      <c r="B23" s="8" t="str">
        <f t="shared" si="0"/>
        <v>HERMES ALVEIRO ZUÑIGA</v>
      </c>
      <c r="C23" s="32">
        <f t="shared" si="1"/>
        <v>97547269</v>
      </c>
      <c r="D23" s="7" t="s">
        <v>4</v>
      </c>
      <c r="E23" s="1" t="str">
        <f t="shared" si="2"/>
        <v>SI</v>
      </c>
      <c r="F23" s="1" t="str">
        <f t="shared" si="3"/>
        <v>SI</v>
      </c>
      <c r="G23" s="5">
        <f t="shared" si="4"/>
        <v>97547269</v>
      </c>
      <c r="J23" s="5">
        <f t="shared" si="5"/>
        <v>784957.84375</v>
      </c>
      <c r="K23" s="1">
        <f t="shared" si="6"/>
      </c>
      <c r="L23" s="5">
        <f t="shared" si="7"/>
        <v>784957.84375</v>
      </c>
      <c r="M23" s="5">
        <f t="shared" si="8"/>
        <v>784957.84375</v>
      </c>
      <c r="N23" s="5">
        <f t="shared" si="9"/>
        <v>784957.84375</v>
      </c>
      <c r="O23" s="1">
        <f t="shared" si="10"/>
        <v>784957.84375</v>
      </c>
      <c r="P23" s="1">
        <f t="shared" si="11"/>
      </c>
      <c r="Q23" s="1">
        <f t="shared" si="12"/>
      </c>
      <c r="R23" s="1">
        <f t="shared" si="13"/>
      </c>
      <c r="S23" s="1">
        <f t="shared" si="14"/>
      </c>
    </row>
    <row r="24" spans="1:19" ht="15">
      <c r="A24" s="22">
        <v>11</v>
      </c>
      <c r="B24" s="8" t="str">
        <f>VLOOKUP(A24,datos,2)</f>
        <v>JAIRO MUÑOZ LEDEZMA</v>
      </c>
      <c r="C24" s="32">
        <f t="shared" si="1"/>
        <v>97544696</v>
      </c>
      <c r="D24" s="7" t="s">
        <v>4</v>
      </c>
      <c r="E24" s="1" t="str">
        <f t="shared" si="2"/>
        <v>SI</v>
      </c>
      <c r="F24" s="1" t="str">
        <f t="shared" si="3"/>
        <v>SI</v>
      </c>
      <c r="G24" s="5">
        <f t="shared" si="4"/>
        <v>97544696</v>
      </c>
      <c r="J24" s="5">
        <f t="shared" si="5"/>
        <v>787530.84375</v>
      </c>
      <c r="K24" s="1">
        <f t="shared" si="6"/>
      </c>
      <c r="L24" s="5">
        <f t="shared" si="7"/>
        <v>787530.84375</v>
      </c>
      <c r="M24" s="5">
        <f t="shared" si="8"/>
        <v>787530.84375</v>
      </c>
      <c r="N24" s="5">
        <f t="shared" si="9"/>
        <v>787530.84375</v>
      </c>
      <c r="O24" s="1">
        <f t="shared" si="10"/>
        <v>787530.84375</v>
      </c>
      <c r="P24" s="1">
        <f t="shared" si="11"/>
      </c>
      <c r="Q24" s="1">
        <f t="shared" si="12"/>
      </c>
      <c r="R24" s="1">
        <f t="shared" si="13"/>
      </c>
      <c r="S24" s="1">
        <f t="shared" si="14"/>
      </c>
    </row>
    <row r="25" spans="1:19" ht="15">
      <c r="A25" s="22">
        <v>12</v>
      </c>
      <c r="B25" s="8" t="str">
        <f t="shared" si="0"/>
        <v>CARLOS JULIAN DUPONT</v>
      </c>
      <c r="C25" s="32">
        <f t="shared" si="1"/>
        <v>98207079</v>
      </c>
      <c r="D25" s="7" t="s">
        <v>4</v>
      </c>
      <c r="E25" s="1" t="str">
        <f t="shared" si="2"/>
        <v>SI</v>
      </c>
      <c r="F25" s="1" t="str">
        <f t="shared" si="3"/>
        <v>SI</v>
      </c>
      <c r="G25" s="5">
        <f t="shared" si="4"/>
        <v>98207079</v>
      </c>
      <c r="J25" s="5">
        <f t="shared" si="5"/>
        <v>125147.84375</v>
      </c>
      <c r="K25" s="1">
        <f t="shared" si="6"/>
      </c>
      <c r="L25" s="5">
        <f t="shared" si="7"/>
        <v>125147.84375</v>
      </c>
      <c r="M25" s="5">
        <f t="shared" si="8"/>
        <v>125147.84375</v>
      </c>
      <c r="N25" s="5">
        <f t="shared" si="9"/>
        <v>125147.84375</v>
      </c>
      <c r="O25" s="1" t="str">
        <f t="shared" si="10"/>
        <v>P</v>
      </c>
      <c r="P25" s="1">
        <f t="shared" si="11"/>
      </c>
      <c r="Q25" s="1">
        <f t="shared" si="12"/>
      </c>
      <c r="R25" s="1" t="str">
        <f t="shared" si="13"/>
        <v>4º</v>
      </c>
      <c r="S25" s="1">
        <f t="shared" si="14"/>
      </c>
    </row>
    <row r="26" spans="1:19" ht="15">
      <c r="A26" s="22">
        <v>13</v>
      </c>
      <c r="B26" s="8" t="str">
        <f t="shared" si="0"/>
        <v>DIEGO FERNANDO CORTES</v>
      </c>
      <c r="C26" s="32">
        <f t="shared" si="1"/>
        <v>97137974</v>
      </c>
      <c r="D26" s="7" t="s">
        <v>4</v>
      </c>
      <c r="E26" s="1" t="str">
        <f t="shared" si="2"/>
        <v>SI</v>
      </c>
      <c r="F26" s="1" t="str">
        <f t="shared" si="3"/>
        <v>SI</v>
      </c>
      <c r="G26" s="5">
        <f t="shared" si="4"/>
        <v>97137974</v>
      </c>
      <c r="J26" s="5">
        <f t="shared" si="5"/>
        <v>1194252.84375</v>
      </c>
      <c r="K26" s="1">
        <f t="shared" si="6"/>
      </c>
      <c r="L26" s="5">
        <f t="shared" si="7"/>
        <v>1194252.84375</v>
      </c>
      <c r="M26" s="5">
        <f t="shared" si="8"/>
        <v>1194252.84375</v>
      </c>
      <c r="N26" s="5">
        <f t="shared" si="9"/>
        <v>1194252.84375</v>
      </c>
      <c r="O26" s="1">
        <f t="shared" si="10"/>
        <v>1194252.84375</v>
      </c>
      <c r="P26" s="1">
        <f t="shared" si="11"/>
      </c>
      <c r="Q26" s="1">
        <f t="shared" si="12"/>
      </c>
      <c r="R26" s="1">
        <f t="shared" si="13"/>
      </c>
      <c r="S26" s="1">
        <f t="shared" si="14"/>
      </c>
    </row>
    <row r="27" spans="1:19" ht="15">
      <c r="A27" s="22">
        <v>14</v>
      </c>
      <c r="B27" s="8" t="str">
        <f t="shared" si="0"/>
        <v>HECTOR URIEL CASAS</v>
      </c>
      <c r="C27" s="32">
        <f t="shared" si="1"/>
        <v>97153877</v>
      </c>
      <c r="D27" s="7" t="s">
        <v>4</v>
      </c>
      <c r="E27" s="1" t="str">
        <f t="shared" si="2"/>
        <v>SI</v>
      </c>
      <c r="F27" s="1" t="str">
        <f t="shared" si="3"/>
        <v>SI</v>
      </c>
      <c r="G27" s="5">
        <f t="shared" si="4"/>
        <v>97153877</v>
      </c>
      <c r="J27" s="5">
        <f t="shared" si="5"/>
        <v>1178349.84375</v>
      </c>
      <c r="K27" s="1">
        <f t="shared" si="6"/>
      </c>
      <c r="L27" s="5">
        <f t="shared" si="7"/>
        <v>1178349.84375</v>
      </c>
      <c r="M27" s="5">
        <f t="shared" si="8"/>
        <v>1178349.84375</v>
      </c>
      <c r="N27" s="5">
        <f t="shared" si="9"/>
        <v>1178349.84375</v>
      </c>
      <c r="O27" s="1">
        <f t="shared" si="10"/>
        <v>1178349.84375</v>
      </c>
      <c r="P27" s="1">
        <f t="shared" si="11"/>
      </c>
      <c r="Q27" s="1">
        <f t="shared" si="12"/>
      </c>
      <c r="R27" s="1">
        <f t="shared" si="13"/>
      </c>
      <c r="S27" s="1">
        <f t="shared" si="14"/>
      </c>
    </row>
    <row r="28" spans="1:19" ht="15">
      <c r="A28" s="22">
        <v>15</v>
      </c>
      <c r="B28" s="8" t="str">
        <f t="shared" si="0"/>
        <v>ALVARO CARVAJAL</v>
      </c>
      <c r="C28" s="32">
        <f t="shared" si="1"/>
        <v>97709698</v>
      </c>
      <c r="D28" s="7" t="s">
        <v>4</v>
      </c>
      <c r="E28" s="1" t="str">
        <f t="shared" si="2"/>
        <v>SI</v>
      </c>
      <c r="F28" s="1" t="str">
        <f t="shared" si="3"/>
        <v>SI</v>
      </c>
      <c r="G28" s="5">
        <f t="shared" si="4"/>
        <v>97709698</v>
      </c>
      <c r="J28" s="5">
        <f t="shared" si="5"/>
        <v>622528.84375</v>
      </c>
      <c r="K28" s="1">
        <f t="shared" si="6"/>
      </c>
      <c r="L28" s="5">
        <f t="shared" si="7"/>
        <v>622528.84375</v>
      </c>
      <c r="M28" s="5">
        <f t="shared" si="8"/>
        <v>622528.84375</v>
      </c>
      <c r="N28" s="5">
        <f t="shared" si="9"/>
        <v>622528.84375</v>
      </c>
      <c r="O28" s="1">
        <f t="shared" si="10"/>
        <v>622528.84375</v>
      </c>
      <c r="P28" s="1">
        <f t="shared" si="11"/>
      </c>
      <c r="Q28" s="1">
        <f t="shared" si="12"/>
      </c>
      <c r="R28" s="1">
        <f t="shared" si="13"/>
      </c>
      <c r="S28" s="1">
        <f t="shared" si="14"/>
      </c>
    </row>
    <row r="29" spans="1:19" ht="15">
      <c r="A29" s="22">
        <v>16</v>
      </c>
      <c r="B29" s="8" t="str">
        <f t="shared" si="0"/>
        <v>CONSORCIO BF</v>
      </c>
      <c r="C29" s="32">
        <f t="shared" si="1"/>
        <v>97941306</v>
      </c>
      <c r="D29" s="7" t="s">
        <v>4</v>
      </c>
      <c r="E29" s="1" t="str">
        <f t="shared" si="2"/>
        <v>SI</v>
      </c>
      <c r="F29" s="1" t="str">
        <f t="shared" si="3"/>
        <v>SI</v>
      </c>
      <c r="G29" s="5">
        <f t="shared" si="4"/>
        <v>97941306</v>
      </c>
      <c r="J29" s="5">
        <f t="shared" si="5"/>
        <v>390920.84375</v>
      </c>
      <c r="K29" s="1">
        <f t="shared" si="6"/>
      </c>
      <c r="L29" s="5">
        <f t="shared" si="7"/>
        <v>390920.84375</v>
      </c>
      <c r="M29" s="5">
        <f t="shared" si="8"/>
        <v>390920.84375</v>
      </c>
      <c r="N29" s="5">
        <f t="shared" si="9"/>
        <v>390920.84375</v>
      </c>
      <c r="O29" s="1">
        <f t="shared" si="10"/>
        <v>390920.84375</v>
      </c>
      <c r="P29" s="1">
        <f t="shared" si="11"/>
      </c>
      <c r="Q29" s="1">
        <f t="shared" si="12"/>
      </c>
      <c r="R29" s="1">
        <f t="shared" si="13"/>
      </c>
      <c r="S29" s="1">
        <f t="shared" si="14"/>
      </c>
    </row>
    <row r="30" spans="1:19" ht="15">
      <c r="A30" s="22">
        <v>17</v>
      </c>
      <c r="B30" s="8">
        <f t="shared" si="0"/>
        <v>0</v>
      </c>
      <c r="C30" s="32">
        <f t="shared" si="1"/>
        <v>0</v>
      </c>
      <c r="D30" s="7" t="s">
        <v>4</v>
      </c>
      <c r="E30" s="1" t="str">
        <f t="shared" si="2"/>
        <v>NO</v>
      </c>
      <c r="F30" s="1" t="str">
        <f t="shared" si="3"/>
        <v>NO</v>
      </c>
      <c r="G30" s="5">
        <f t="shared" si="4"/>
        <v>1</v>
      </c>
      <c r="J30" s="5" t="str">
        <f t="shared" si="5"/>
        <v>P</v>
      </c>
      <c r="K30" s="1">
        <f t="shared" si="6"/>
      </c>
      <c r="L30" s="5" t="str">
        <f t="shared" si="7"/>
        <v>P</v>
      </c>
      <c r="M30" s="5" t="str">
        <f t="shared" si="8"/>
        <v>P</v>
      </c>
      <c r="N30" s="5" t="str">
        <f t="shared" si="9"/>
        <v>P</v>
      </c>
      <c r="O30" s="1" t="str">
        <f t="shared" si="10"/>
        <v>P</v>
      </c>
      <c r="P30" s="1">
        <f t="shared" si="11"/>
      </c>
      <c r="Q30" s="1">
        <f t="shared" si="12"/>
      </c>
      <c r="R30" s="1">
        <f t="shared" si="13"/>
      </c>
      <c r="S30" s="1">
        <f t="shared" si="14"/>
      </c>
    </row>
    <row r="31" spans="1:19" ht="15">
      <c r="A31" s="22">
        <v>18</v>
      </c>
      <c r="B31" s="8">
        <f t="shared" si="0"/>
        <v>0</v>
      </c>
      <c r="C31" s="32">
        <f t="shared" si="1"/>
        <v>0</v>
      </c>
      <c r="D31" s="7" t="s">
        <v>4</v>
      </c>
      <c r="E31" s="1" t="str">
        <f t="shared" si="2"/>
        <v>NO</v>
      </c>
      <c r="F31" s="1" t="str">
        <f t="shared" si="3"/>
        <v>NO</v>
      </c>
      <c r="G31" s="5">
        <f t="shared" si="4"/>
        <v>1</v>
      </c>
      <c r="J31" s="5" t="str">
        <f t="shared" si="5"/>
        <v>P</v>
      </c>
      <c r="K31" s="1">
        <f t="shared" si="6"/>
      </c>
      <c r="L31" s="5" t="str">
        <f t="shared" si="7"/>
        <v>P</v>
      </c>
      <c r="M31" s="5" t="str">
        <f t="shared" si="8"/>
        <v>P</v>
      </c>
      <c r="N31" s="5" t="str">
        <f t="shared" si="9"/>
        <v>P</v>
      </c>
      <c r="O31" s="1" t="str">
        <f t="shared" si="10"/>
        <v>P</v>
      </c>
      <c r="P31" s="1">
        <f t="shared" si="11"/>
      </c>
      <c r="Q31" s="1">
        <f t="shared" si="12"/>
      </c>
      <c r="R31" s="1">
        <f t="shared" si="13"/>
      </c>
      <c r="S31" s="1">
        <f t="shared" si="14"/>
      </c>
    </row>
    <row r="32" spans="1:19" ht="15">
      <c r="A32" s="22">
        <v>19</v>
      </c>
      <c r="B32" s="8">
        <f t="shared" si="0"/>
        <v>0</v>
      </c>
      <c r="C32" s="32">
        <f t="shared" si="1"/>
        <v>0</v>
      </c>
      <c r="D32" s="7" t="s">
        <v>4</v>
      </c>
      <c r="E32" s="1" t="str">
        <f t="shared" si="2"/>
        <v>NO</v>
      </c>
      <c r="F32" s="1" t="str">
        <f t="shared" si="3"/>
        <v>NO</v>
      </c>
      <c r="G32" s="5">
        <f t="shared" si="4"/>
        <v>1</v>
      </c>
      <c r="J32" s="5" t="str">
        <f t="shared" si="5"/>
        <v>P</v>
      </c>
      <c r="K32" s="1">
        <f t="shared" si="6"/>
      </c>
      <c r="L32" s="5" t="str">
        <f t="shared" si="7"/>
        <v>P</v>
      </c>
      <c r="M32" s="5" t="str">
        <f t="shared" si="8"/>
        <v>P</v>
      </c>
      <c r="N32" s="5" t="str">
        <f t="shared" si="9"/>
        <v>P</v>
      </c>
      <c r="O32" s="1" t="str">
        <f t="shared" si="10"/>
        <v>P</v>
      </c>
      <c r="P32" s="1">
        <f t="shared" si="11"/>
      </c>
      <c r="Q32" s="1">
        <f t="shared" si="12"/>
      </c>
      <c r="R32" s="1">
        <f t="shared" si="13"/>
      </c>
      <c r="S32" s="1">
        <f t="shared" si="14"/>
      </c>
    </row>
    <row r="33" spans="1:19" ht="15">
      <c r="A33" s="22">
        <v>20</v>
      </c>
      <c r="B33" s="8">
        <f t="shared" si="0"/>
        <v>0</v>
      </c>
      <c r="C33" s="32">
        <f t="shared" si="1"/>
        <v>0</v>
      </c>
      <c r="D33" s="7" t="s">
        <v>4</v>
      </c>
      <c r="E33" s="1" t="str">
        <f t="shared" si="2"/>
        <v>NO</v>
      </c>
      <c r="F33" s="1" t="str">
        <f t="shared" si="3"/>
        <v>NO</v>
      </c>
      <c r="G33" s="5">
        <f t="shared" si="4"/>
        <v>1</v>
      </c>
      <c r="J33" s="5" t="str">
        <f t="shared" si="5"/>
        <v>P</v>
      </c>
      <c r="K33" s="1">
        <f t="shared" si="6"/>
      </c>
      <c r="L33" s="5" t="str">
        <f t="shared" si="7"/>
        <v>P</v>
      </c>
      <c r="M33" s="5" t="str">
        <f t="shared" si="8"/>
        <v>P</v>
      </c>
      <c r="N33" s="5" t="str">
        <f t="shared" si="9"/>
        <v>P</v>
      </c>
      <c r="O33" s="1" t="str">
        <f t="shared" si="10"/>
        <v>P</v>
      </c>
      <c r="P33" s="1">
        <f t="shared" si="11"/>
      </c>
      <c r="Q33" s="1">
        <f t="shared" si="12"/>
      </c>
      <c r="R33" s="1">
        <f t="shared" si="13"/>
      </c>
      <c r="S33" s="1">
        <f t="shared" si="14"/>
      </c>
    </row>
    <row r="34" ht="15">
      <c r="B34" s="26"/>
    </row>
    <row r="35" spans="2:15" ht="15">
      <c r="B35" s="23" t="s">
        <v>7</v>
      </c>
      <c r="C35" s="23">
        <f>IF(D40=0,20,20-D40)</f>
        <v>16</v>
      </c>
      <c r="G35" s="9">
        <f>COUNTIF(G14:G33,"&gt;1")</f>
        <v>16</v>
      </c>
      <c r="J35" s="34">
        <f>MIN(J14:J33)</f>
        <v>12038.84375</v>
      </c>
      <c r="L35" s="34">
        <f>MIN(L14:L33)</f>
        <v>16206.84375</v>
      </c>
      <c r="M35" s="34">
        <f>MIN(M14:M33)</f>
        <v>75462.84375</v>
      </c>
      <c r="N35" s="34">
        <f>MIN(N14:N33)</f>
        <v>125147.84375</v>
      </c>
      <c r="O35" s="18">
        <f>MIN(O14:O33)</f>
        <v>186085.84375</v>
      </c>
    </row>
    <row r="36" spans="2:3" ht="15">
      <c r="B36" s="24"/>
      <c r="C36" s="22"/>
    </row>
    <row r="38" ht="15">
      <c r="D38" s="3" t="s">
        <v>4</v>
      </c>
    </row>
    <row r="39" ht="15">
      <c r="D39" s="4" t="s">
        <v>5</v>
      </c>
    </row>
    <row r="40" ht="15">
      <c r="D40" s="6">
        <f>COUNT(B14:B33)</f>
        <v>4</v>
      </c>
    </row>
  </sheetData>
  <sheetProtection/>
  <mergeCells count="1">
    <mergeCell ref="B9:K9"/>
  </mergeCells>
  <dataValidations count="1">
    <dataValidation type="list" allowBlank="1" showInputMessage="1" showErrorMessage="1" sqref="D14:D33">
      <formula1>$D$38:$D$39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2010-10-26T22:45:24Z</cp:lastPrinted>
  <dcterms:created xsi:type="dcterms:W3CDTF">2010-03-17T04:07:38Z</dcterms:created>
  <dcterms:modified xsi:type="dcterms:W3CDTF">2010-10-27T00:11:30Z</dcterms:modified>
  <cp:category/>
  <cp:version/>
  <cp:contentType/>
  <cp:contentStatus/>
</cp:coreProperties>
</file>